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сводная'!$A$1:$O$36</definedName>
  </definedNames>
  <calcPr calcId="125725"/>
</workbook>
</file>

<file path=xl/calcChain.xml><?xml version="1.0" encoding="utf-8"?>
<calcChain xmlns="http://schemas.openxmlformats.org/spreadsheetml/2006/main">
  <c r="N9" i="19"/>
  <c r="N10"/>
  <c r="N11"/>
  <c r="N12"/>
  <c r="N13"/>
  <c r="N14"/>
  <c r="N15"/>
  <c r="N16"/>
  <c r="N17"/>
  <c r="N18"/>
  <c r="N19"/>
  <c r="N26" s="1"/>
  <c r="N20"/>
  <c r="N21"/>
  <c r="N22"/>
  <c r="N23"/>
  <c r="N24"/>
  <c r="N25"/>
  <c r="N8"/>
  <c r="N29"/>
  <c r="D31"/>
  <c r="D30"/>
  <c r="N30" s="1"/>
  <c r="N31"/>
  <c r="K36"/>
  <c r="L36"/>
  <c r="M36"/>
  <c r="K33"/>
  <c r="L33"/>
  <c r="M33"/>
  <c r="K32"/>
  <c r="L32"/>
  <c r="M32"/>
  <c r="K26"/>
  <c r="L26"/>
  <c r="M26"/>
  <c r="H23"/>
  <c r="I23"/>
  <c r="J23" s="1"/>
  <c r="H20"/>
  <c r="I20" s="1"/>
  <c r="J20" s="1"/>
  <c r="H21"/>
  <c r="I21"/>
  <c r="J21" s="1"/>
  <c r="H22"/>
  <c r="I22" s="1"/>
  <c r="J22" s="1"/>
  <c r="L21"/>
  <c r="M21"/>
  <c r="L22"/>
  <c r="M22"/>
  <c r="L20"/>
  <c r="H35"/>
  <c r="I35" s="1"/>
  <c r="J35" s="1"/>
  <c r="I29"/>
  <c r="J29" s="1"/>
  <c r="A31"/>
  <c r="H8"/>
  <c r="I8" s="1"/>
  <c r="H9"/>
  <c r="I9" s="1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N32" l="1"/>
  <c r="H31"/>
  <c r="I31" s="1"/>
  <c r="J31" s="1"/>
  <c r="H30"/>
  <c r="I30" s="1"/>
  <c r="J30" s="1"/>
  <c r="I32"/>
  <c r="I26"/>
  <c r="J8"/>
  <c r="J26" s="1"/>
  <c r="J32" l="1"/>
  <c r="N33"/>
  <c r="N36" s="1"/>
  <c r="J33"/>
  <c r="J36" s="1"/>
  <c r="I33"/>
  <c r="G33" s="1"/>
  <c r="G36" s="1"/>
  <c r="G26"/>
</calcChain>
</file>

<file path=xl/sharedStrings.xml><?xml version="1.0" encoding="utf-8"?>
<sst xmlns="http://schemas.openxmlformats.org/spreadsheetml/2006/main" count="102" uniqueCount="64">
  <si>
    <t>1 раз в год</t>
  </si>
  <si>
    <t>4 раза в год</t>
  </si>
  <si>
    <t>Техническое обслуживание внутридомового газового оборудования</t>
  </si>
  <si>
    <t>Количество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</si>
  <si>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</si>
  <si>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</si>
  <si>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</si>
  <si>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</si>
  <si>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</si>
  <si>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</si>
  <si>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</si>
  <si>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</si>
  <si>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</si>
  <si>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</si>
  <si>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</si>
  <si>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</si>
  <si>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</si>
  <si>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</si>
  <si>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</si>
  <si>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</si>
  <si>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</si>
  <si>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</si>
  <si>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</si>
  <si>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</si>
  <si>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</si>
  <si>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</si>
  <si>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</si>
  <si>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</si>
  <si>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</si>
  <si>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</si>
  <si>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</si>
  <si>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</si>
  <si>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</si>
  <si>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</si>
  <si>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</si>
  <si>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</si>
  <si>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</si>
  <si>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</si>
  <si>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</si>
  <si>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</si>
  <si>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</si>
  <si>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</si>
  <si>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</si>
  <si>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убрать при печати</t>
  </si>
  <si>
    <t>Площадь ОИ</t>
  </si>
  <si>
    <t>г. Рязань ул. Мервинская д. 164 а</t>
  </si>
  <si>
    <t>Осмотр наружных конструкций кирпичного или каменного дома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</si>
  <si>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</si>
  <si>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</si>
  <si>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</si>
  <si>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 xml:space="preserve">Аварийное обслуживание, непредвиденные работы </t>
  </si>
  <si>
    <t>постоянно</t>
  </si>
  <si>
    <t>Периодичность</t>
  </si>
  <si>
    <t>Итого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</si>
  <si>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</si>
  <si>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</si>
  <si>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</si>
  <si>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</si>
  <si>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</si>
  <si>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</si>
  <si>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на 1м2/мес. в руб.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</si>
  <si>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</si>
  <si>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</si>
  <si>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 xml:space="preserve"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</si>
</sst>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b/>
      <sz val="10"/>
      <name val="Arial"/>
      <family val="2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2" fontId="3" fillId="0" borderId="0" xfId="0" applyNumberFormat="1" applyFont="1" applyFill="1" applyAlignment="1">
      <alignment horizontal="right"/>
    </xf>
    <xf numFmtId="2" fontId="2" fillId="0" borderId="0" xfId="0" applyNumberFormat="1" applyFont="1"/>
    <xf numFmtId="2" fontId="4" fillId="0" borderId="0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/>
    <xf numFmtId="2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/>
    <xf numFmtId="2" fontId="2" fillId="0" borderId="0" xfId="0" applyNumberFormat="1" applyFont="1" applyFill="1"/>
    <xf numFmtId="0" fontId="3" fillId="0" borderId="0" xfId="0" applyFont="1" applyAlignment="1">
      <alignment horizontal="center"/>
    </xf>
    <xf numFmtId="2" fontId="2" fillId="3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2" fontId="4" fillId="4" borderId="2" xfId="0" applyNumberFormat="1" applyFont="1" applyFill="1" applyBorder="1" applyAlignment="1">
      <alignment horizontal="right"/>
    </xf>
    <xf numFmtId="2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2" fontId="3" fillId="4" borderId="4" xfId="0" applyNumberFormat="1" applyFont="1" applyFill="1" applyBorder="1" applyAlignment="1">
      <alignment horizontal="right"/>
    </xf>
    <xf numFmtId="2" fontId="3" fillId="4" borderId="2" xfId="0" applyNumberFormat="1" applyFont="1" applyFill="1" applyBorder="1"/>
    <xf numFmtId="2" fontId="3" fillId="4" borderId="1" xfId="0" applyNumberFormat="1" applyFont="1" applyFill="1" applyBorder="1"/>
    <xf numFmtId="2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0" fillId="0" borderId="0" xfId="0" applyAlignment="1"/>
    <xf numFmtId="2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7" xfId="0" applyFont="1" applyBorder="1" applyAlignment="1"/>
    <xf numFmtId="0" fontId="2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view="pageBreakPreview" zoomScale="75" zoomScaleNormal="100" zoomScaleSheetLayoutView="75" workbookViewId="0">
      <selection activeCell="R30" sqref="R30"/>
    </sheetView>
  </sheetViews>
  <sheetFormatPr defaultColWidth="8.85546875" defaultRowHeight="15.75"/>
  <cols>
    <col min="1" max="1" width="8.710937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7" hidden="1" customWidth="1"/>
    <col min="9" max="9" width="16.28515625" style="26" hidden="1" customWidth="1"/>
    <col min="10" max="10" width="13.28515625" style="26" hidden="1" customWidth="1"/>
    <col min="11" max="11" width="11.5703125" style="41" hidden="1" customWidth="1"/>
    <col min="12" max="12" width="14.28515625" style="41" hidden="1" customWidth="1"/>
    <col min="13" max="13" width="13.42578125" style="41" hidden="1" customWidth="1"/>
    <col min="14" max="14" width="18.7109375" style="75" customWidth="1"/>
    <col min="15" max="16384" width="8.85546875" style="2"/>
  </cols>
  <sheetData>
    <row r="1" spans="1:15">
      <c r="F1" s="80"/>
      <c r="G1" s="7"/>
      <c r="H1" s="25" t="s">
        <v>34</v>
      </c>
    </row>
    <row r="2" spans="1:15">
      <c r="B2" s="2" t="s">
        <v>62</v>
      </c>
      <c r="E2" s="83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15" customHeight="1">
      <c r="A3" s="87" t="s">
        <v>63</v>
      </c>
      <c r="B3" s="87"/>
      <c r="C3" s="87"/>
      <c r="D3" s="87"/>
      <c r="E3" s="87"/>
      <c r="F3" s="87"/>
      <c r="G3" s="87"/>
      <c r="H3" s="87"/>
      <c r="I3" s="87"/>
      <c r="J3" s="98"/>
      <c r="K3" s="98"/>
      <c r="L3" s="98"/>
      <c r="M3" s="98"/>
      <c r="N3" s="98"/>
    </row>
    <row r="4" spans="1:15" s="40" customFormat="1" ht="33" customHeight="1">
      <c r="A4" s="87"/>
      <c r="B4" s="87"/>
      <c r="C4" s="87"/>
      <c r="D4" s="87"/>
      <c r="E4" s="87"/>
      <c r="F4" s="87"/>
      <c r="G4" s="87"/>
      <c r="H4" s="87"/>
      <c r="I4" s="87"/>
      <c r="J4" s="98"/>
      <c r="K4" s="98"/>
      <c r="L4" s="98"/>
      <c r="M4" s="98"/>
      <c r="N4" s="98"/>
    </row>
    <row r="5" spans="1:15" ht="20.25" customHeight="1">
      <c r="A5" s="9"/>
      <c r="B5" s="9" t="s">
        <v>45</v>
      </c>
      <c r="C5" s="9" t="s">
        <v>29</v>
      </c>
      <c r="D5" s="10">
        <v>6645.1</v>
      </c>
      <c r="E5" s="10">
        <v>6645.1</v>
      </c>
      <c r="F5" s="11"/>
      <c r="G5" s="11"/>
      <c r="H5" s="27"/>
      <c r="I5" s="8"/>
      <c r="K5" s="9"/>
      <c r="L5" s="9"/>
    </row>
    <row r="6" spans="1:15" ht="20.25" customHeight="1">
      <c r="A6" s="90" t="s">
        <v>33</v>
      </c>
      <c r="B6" s="90"/>
      <c r="C6" s="90"/>
      <c r="D6" s="90"/>
      <c r="E6" s="90"/>
      <c r="F6" s="90"/>
      <c r="G6" s="90"/>
      <c r="H6" s="90"/>
      <c r="I6" s="90"/>
      <c r="K6" s="85" t="s">
        <v>43</v>
      </c>
      <c r="L6" s="86"/>
      <c r="M6" s="86"/>
    </row>
    <row r="7" spans="1:15" ht="53.45" customHeight="1">
      <c r="A7" s="12" t="s">
        <v>23</v>
      </c>
      <c r="B7" s="12" t="s">
        <v>24</v>
      </c>
      <c r="C7" s="12" t="s">
        <v>54</v>
      </c>
      <c r="D7" s="12" t="s">
        <v>55</v>
      </c>
      <c r="E7" s="12" t="s">
        <v>56</v>
      </c>
      <c r="F7" s="13" t="s">
        <v>52</v>
      </c>
      <c r="G7" s="13" t="s">
        <v>3</v>
      </c>
      <c r="H7" s="28" t="s">
        <v>32</v>
      </c>
      <c r="I7" s="29" t="s">
        <v>25</v>
      </c>
      <c r="J7" s="28" t="s">
        <v>40</v>
      </c>
      <c r="K7" s="12" t="s">
        <v>44</v>
      </c>
      <c r="L7" s="12"/>
      <c r="M7" s="69"/>
      <c r="N7" s="28" t="s">
        <v>40</v>
      </c>
    </row>
    <row r="8" spans="1:15" ht="63">
      <c r="A8" s="12">
        <v>1</v>
      </c>
      <c r="B8" s="14" t="s">
        <v>13</v>
      </c>
      <c r="C8" s="12" t="s">
        <v>27</v>
      </c>
      <c r="D8" s="6">
        <v>0.33</v>
      </c>
      <c r="E8" s="6">
        <v>6645.1</v>
      </c>
      <c r="F8" s="13" t="s">
        <v>28</v>
      </c>
      <c r="G8" s="13">
        <v>12</v>
      </c>
      <c r="H8" s="30">
        <f t="shared" ref="H8:H25" si="0">D8*E8</f>
        <v>2192.8830000000003</v>
      </c>
      <c r="I8" s="29">
        <f t="shared" ref="I8:I25" si="1">H8*G8</f>
        <v>26314.596000000005</v>
      </c>
      <c r="J8" s="31">
        <f>I8/G8/E8</f>
        <v>0.33</v>
      </c>
      <c r="K8" s="12"/>
      <c r="L8" s="12"/>
      <c r="M8" s="69"/>
      <c r="N8" s="72">
        <f>J8*1.04*1.092*1.072*1.0915*1.058*1.054</f>
        <v>0.48900660089584347</v>
      </c>
    </row>
    <row r="9" spans="1:15" ht="63">
      <c r="A9" s="12">
        <f t="shared" ref="A9:A25" si="2">A8+1</f>
        <v>2</v>
      </c>
      <c r="B9" s="47" t="s">
        <v>48</v>
      </c>
      <c r="C9" s="12" t="s">
        <v>27</v>
      </c>
      <c r="D9" s="6">
        <v>0.08</v>
      </c>
      <c r="E9" s="6">
        <v>6645.1</v>
      </c>
      <c r="F9" s="13" t="s">
        <v>28</v>
      </c>
      <c r="G9" s="13">
        <v>12</v>
      </c>
      <c r="H9" s="30">
        <f t="shared" si="0"/>
        <v>531.60800000000006</v>
      </c>
      <c r="I9" s="29">
        <f t="shared" si="1"/>
        <v>6379.2960000000003</v>
      </c>
      <c r="J9" s="31">
        <f t="shared" ref="J9:J25" si="3">I9/G9/E9</f>
        <v>0.08</v>
      </c>
      <c r="K9" s="12"/>
      <c r="L9" s="12"/>
      <c r="M9" s="69"/>
      <c r="N9" s="72">
        <f t="shared" ref="N9:N25" si="4">J9*1.04*1.092*1.072*1.0915*1.058*1.054</f>
        <v>0.11854705476262874</v>
      </c>
    </row>
    <row r="10" spans="1:15" ht="63">
      <c r="A10" s="12">
        <f t="shared" si="2"/>
        <v>3</v>
      </c>
      <c r="B10" s="14" t="s">
        <v>14</v>
      </c>
      <c r="C10" s="12" t="s">
        <v>35</v>
      </c>
      <c r="D10" s="6">
        <v>0.16</v>
      </c>
      <c r="E10" s="6">
        <v>6645.1</v>
      </c>
      <c r="F10" s="13" t="s">
        <v>28</v>
      </c>
      <c r="G10" s="13">
        <v>12</v>
      </c>
      <c r="H10" s="30">
        <f t="shared" si="0"/>
        <v>1063.2160000000001</v>
      </c>
      <c r="I10" s="29">
        <f t="shared" si="1"/>
        <v>12758.592000000001</v>
      </c>
      <c r="J10" s="31">
        <f t="shared" si="3"/>
        <v>0.16</v>
      </c>
      <c r="K10" s="12"/>
      <c r="L10" s="12"/>
      <c r="M10" s="69"/>
      <c r="N10" s="72">
        <f t="shared" si="4"/>
        <v>0.23709410952525747</v>
      </c>
    </row>
    <row r="11" spans="1:15" ht="30" customHeight="1">
      <c r="A11" s="12">
        <f t="shared" si="2"/>
        <v>4</v>
      </c>
      <c r="B11" s="14" t="s">
        <v>15</v>
      </c>
      <c r="C11" s="12" t="s">
        <v>36</v>
      </c>
      <c r="D11" s="6">
        <v>7.0000000000000007E-2</v>
      </c>
      <c r="E11" s="6">
        <v>6645.1</v>
      </c>
      <c r="F11" s="13" t="s">
        <v>28</v>
      </c>
      <c r="G11" s="13">
        <v>12</v>
      </c>
      <c r="H11" s="30">
        <f t="shared" si="0"/>
        <v>465.1570000000001</v>
      </c>
      <c r="I11" s="29">
        <f t="shared" si="1"/>
        <v>5581.8840000000009</v>
      </c>
      <c r="J11" s="31">
        <f t="shared" si="3"/>
        <v>7.0000000000000007E-2</v>
      </c>
      <c r="K11" s="12"/>
      <c r="L11" s="12"/>
      <c r="M11" s="69"/>
      <c r="N11" s="72">
        <f t="shared" si="4"/>
        <v>0.10372867291730015</v>
      </c>
    </row>
    <row r="12" spans="1:15" ht="78.75">
      <c r="A12" s="12">
        <f t="shared" si="2"/>
        <v>5</v>
      </c>
      <c r="B12" s="14" t="s">
        <v>16</v>
      </c>
      <c r="C12" s="12" t="s">
        <v>37</v>
      </c>
      <c r="D12" s="6">
        <v>0.04</v>
      </c>
      <c r="E12" s="6">
        <v>6645.1</v>
      </c>
      <c r="F12" s="13" t="s">
        <v>28</v>
      </c>
      <c r="G12" s="13">
        <v>12</v>
      </c>
      <c r="H12" s="30">
        <f t="shared" si="0"/>
        <v>265.80400000000003</v>
      </c>
      <c r="I12" s="29">
        <f t="shared" si="1"/>
        <v>3189.6480000000001</v>
      </c>
      <c r="J12" s="31">
        <f t="shared" si="3"/>
        <v>0.04</v>
      </c>
      <c r="K12" s="12"/>
      <c r="L12" s="12"/>
      <c r="M12" s="69"/>
      <c r="N12" s="72">
        <f t="shared" si="4"/>
        <v>5.9273527381314368E-2</v>
      </c>
    </row>
    <row r="13" spans="1:15" ht="63">
      <c r="A13" s="12">
        <f t="shared" si="2"/>
        <v>6</v>
      </c>
      <c r="B13" s="14" t="s">
        <v>17</v>
      </c>
      <c r="C13" s="12" t="s">
        <v>38</v>
      </c>
      <c r="D13" s="6">
        <v>0.2</v>
      </c>
      <c r="E13" s="6">
        <v>6645.1</v>
      </c>
      <c r="F13" s="13" t="s">
        <v>28</v>
      </c>
      <c r="G13" s="13">
        <v>12</v>
      </c>
      <c r="H13" s="30">
        <f t="shared" si="0"/>
        <v>1329.0200000000002</v>
      </c>
      <c r="I13" s="29">
        <f t="shared" si="1"/>
        <v>15948.240000000002</v>
      </c>
      <c r="J13" s="31">
        <f t="shared" si="3"/>
        <v>0.2</v>
      </c>
      <c r="K13" s="12"/>
      <c r="L13" s="12"/>
      <c r="M13" s="69"/>
      <c r="N13" s="72">
        <f t="shared" si="4"/>
        <v>0.29636763690657181</v>
      </c>
    </row>
    <row r="14" spans="1:15" ht="63">
      <c r="A14" s="12">
        <f t="shared" si="2"/>
        <v>7</v>
      </c>
      <c r="B14" s="14" t="s">
        <v>49</v>
      </c>
      <c r="C14" s="12" t="s">
        <v>6</v>
      </c>
      <c r="D14" s="6">
        <v>0.18000000000000002</v>
      </c>
      <c r="E14" s="6">
        <v>6645.1</v>
      </c>
      <c r="F14" s="13" t="s">
        <v>28</v>
      </c>
      <c r="G14" s="13">
        <v>12</v>
      </c>
      <c r="H14" s="30">
        <f t="shared" si="0"/>
        <v>1196.1180000000002</v>
      </c>
      <c r="I14" s="29">
        <f t="shared" si="1"/>
        <v>14353.416000000001</v>
      </c>
      <c r="J14" s="31">
        <f t="shared" si="3"/>
        <v>0.18000000000000002</v>
      </c>
      <c r="K14" s="12"/>
      <c r="L14" s="12"/>
      <c r="M14" s="69"/>
      <c r="N14" s="72">
        <f t="shared" si="4"/>
        <v>0.26673087321591471</v>
      </c>
    </row>
    <row r="15" spans="1:15" ht="63">
      <c r="A15" s="12">
        <f t="shared" si="2"/>
        <v>8</v>
      </c>
      <c r="B15" s="14" t="s">
        <v>46</v>
      </c>
      <c r="C15" s="12" t="s">
        <v>6</v>
      </c>
      <c r="D15" s="6">
        <v>0.19</v>
      </c>
      <c r="E15" s="6">
        <v>6645.1</v>
      </c>
      <c r="F15" s="13" t="s">
        <v>28</v>
      </c>
      <c r="G15" s="13">
        <v>12</v>
      </c>
      <c r="H15" s="30">
        <f t="shared" si="0"/>
        <v>1262.5690000000002</v>
      </c>
      <c r="I15" s="29">
        <f t="shared" si="1"/>
        <v>15150.828000000001</v>
      </c>
      <c r="J15" s="31">
        <f t="shared" si="3"/>
        <v>0.19000000000000003</v>
      </c>
      <c r="K15" s="12"/>
      <c r="L15" s="12"/>
      <c r="M15" s="69"/>
      <c r="N15" s="72">
        <f t="shared" si="4"/>
        <v>0.28154925506124329</v>
      </c>
    </row>
    <row r="16" spans="1:15" ht="33" customHeight="1">
      <c r="A16" s="12">
        <f t="shared" si="2"/>
        <v>9</v>
      </c>
      <c r="B16" s="14" t="s">
        <v>50</v>
      </c>
      <c r="C16" s="12" t="s">
        <v>27</v>
      </c>
      <c r="D16" s="6">
        <v>0.52</v>
      </c>
      <c r="E16" s="6">
        <v>6645.1</v>
      </c>
      <c r="F16" s="13" t="s">
        <v>51</v>
      </c>
      <c r="G16" s="13">
        <v>12</v>
      </c>
      <c r="H16" s="30">
        <f t="shared" si="0"/>
        <v>3455.4520000000002</v>
      </c>
      <c r="I16" s="29">
        <f t="shared" si="1"/>
        <v>41465.423999999999</v>
      </c>
      <c r="J16" s="31">
        <f t="shared" si="3"/>
        <v>0.51999999999999991</v>
      </c>
      <c r="K16" s="12"/>
      <c r="L16" s="12"/>
      <c r="M16" s="69"/>
      <c r="N16" s="72">
        <f t="shared" si="4"/>
        <v>0.77055585595708675</v>
      </c>
    </row>
    <row r="17" spans="1:15" ht="33" customHeight="1">
      <c r="A17" s="12">
        <f t="shared" si="2"/>
        <v>10</v>
      </c>
      <c r="B17" s="14" t="s">
        <v>41</v>
      </c>
      <c r="C17" s="12" t="s">
        <v>42</v>
      </c>
      <c r="D17" s="6">
        <v>0.44</v>
      </c>
      <c r="E17" s="6">
        <v>6645.1</v>
      </c>
      <c r="F17" s="13" t="s">
        <v>51</v>
      </c>
      <c r="G17" s="13">
        <v>12</v>
      </c>
      <c r="H17" s="30">
        <f t="shared" si="0"/>
        <v>2923.8440000000001</v>
      </c>
      <c r="I17" s="29">
        <f t="shared" si="1"/>
        <v>35086.127999999997</v>
      </c>
      <c r="J17" s="31">
        <f t="shared" si="3"/>
        <v>0.43999999999999989</v>
      </c>
      <c r="K17" s="12"/>
      <c r="L17" s="12"/>
      <c r="M17" s="69"/>
      <c r="N17" s="72">
        <f t="shared" si="4"/>
        <v>0.65200880119445781</v>
      </c>
    </row>
    <row r="18" spans="1:15" ht="41.25" customHeight="1">
      <c r="A18" s="12">
        <f t="shared" si="2"/>
        <v>11</v>
      </c>
      <c r="B18" s="14" t="s">
        <v>18</v>
      </c>
      <c r="C18" s="12" t="s">
        <v>6</v>
      </c>
      <c r="D18" s="6">
        <v>0.05</v>
      </c>
      <c r="E18" s="6">
        <v>6645.1</v>
      </c>
      <c r="F18" s="13" t="s">
        <v>1</v>
      </c>
      <c r="G18" s="13">
        <v>12</v>
      </c>
      <c r="H18" s="30">
        <f t="shared" si="0"/>
        <v>332.25500000000005</v>
      </c>
      <c r="I18" s="29">
        <f t="shared" si="1"/>
        <v>3987.0600000000004</v>
      </c>
      <c r="J18" s="31">
        <f t="shared" si="3"/>
        <v>0.05</v>
      </c>
      <c r="K18" s="12"/>
      <c r="L18" s="12"/>
      <c r="M18" s="69"/>
      <c r="N18" s="72">
        <f t="shared" si="4"/>
        <v>7.4091909226642952E-2</v>
      </c>
    </row>
    <row r="19" spans="1:15" ht="96.75" customHeight="1">
      <c r="A19" s="12">
        <f t="shared" si="2"/>
        <v>12</v>
      </c>
      <c r="B19" s="14" t="s">
        <v>19</v>
      </c>
      <c r="C19" s="12" t="s">
        <v>6</v>
      </c>
      <c r="D19" s="6">
        <v>0.08</v>
      </c>
      <c r="E19" s="6">
        <v>6645.1</v>
      </c>
      <c r="F19" s="13" t="s">
        <v>58</v>
      </c>
      <c r="G19" s="13">
        <v>12</v>
      </c>
      <c r="H19" s="30">
        <f t="shared" si="0"/>
        <v>531.60800000000006</v>
      </c>
      <c r="I19" s="29">
        <f t="shared" si="1"/>
        <v>6379.2960000000003</v>
      </c>
      <c r="J19" s="31">
        <f t="shared" si="3"/>
        <v>0.08</v>
      </c>
      <c r="K19" s="12"/>
      <c r="L19" s="12"/>
      <c r="M19" s="69"/>
      <c r="N19" s="72">
        <f t="shared" si="4"/>
        <v>0.11854705476262874</v>
      </c>
    </row>
    <row r="20" spans="1:15" ht="31.5">
      <c r="A20" s="12">
        <f t="shared" si="2"/>
        <v>13</v>
      </c>
      <c r="B20" s="14" t="s">
        <v>2</v>
      </c>
      <c r="C20" s="12" t="s">
        <v>39</v>
      </c>
      <c r="D20" s="6">
        <v>0.55000000000000004</v>
      </c>
      <c r="E20" s="6">
        <v>6645.1</v>
      </c>
      <c r="F20" s="13" t="s">
        <v>0</v>
      </c>
      <c r="G20" s="13">
        <v>12</v>
      </c>
      <c r="H20" s="30">
        <f t="shared" si="0"/>
        <v>3654.8050000000003</v>
      </c>
      <c r="I20" s="29">
        <f t="shared" si="1"/>
        <v>43857.66</v>
      </c>
      <c r="J20" s="31">
        <f t="shared" si="3"/>
        <v>0.55000000000000004</v>
      </c>
      <c r="K20" s="12">
        <v>41940</v>
      </c>
      <c r="L20" s="12">
        <f>K20/12/E20</f>
        <v>0.52595145295029422</v>
      </c>
      <c r="M20" s="69"/>
      <c r="N20" s="72">
        <f t="shared" si="4"/>
        <v>0.8150110014930726</v>
      </c>
      <c r="O20" s="82"/>
    </row>
    <row r="21" spans="1:15" ht="31.5">
      <c r="A21" s="12">
        <f t="shared" si="2"/>
        <v>14</v>
      </c>
      <c r="B21" s="14" t="s">
        <v>47</v>
      </c>
      <c r="C21" s="12" t="s">
        <v>5</v>
      </c>
      <c r="D21" s="6">
        <v>1.55</v>
      </c>
      <c r="E21" s="6">
        <v>6645.1</v>
      </c>
      <c r="F21" s="13" t="s">
        <v>51</v>
      </c>
      <c r="G21" s="13">
        <v>12</v>
      </c>
      <c r="H21" s="30">
        <f t="shared" si="0"/>
        <v>10299.905000000001</v>
      </c>
      <c r="I21" s="29">
        <f t="shared" si="1"/>
        <v>123598.86000000002</v>
      </c>
      <c r="J21" s="31">
        <f t="shared" si="3"/>
        <v>1.55</v>
      </c>
      <c r="K21" s="12">
        <v>786.1</v>
      </c>
      <c r="L21" s="12">
        <f>(8742.93+620+42.41)*12</f>
        <v>112864.08</v>
      </c>
      <c r="M21" s="69">
        <f>L21*0.06+L21</f>
        <v>119635.92480000001</v>
      </c>
      <c r="N21" s="72">
        <f t="shared" si="4"/>
        <v>2.2968491860259319</v>
      </c>
    </row>
    <row r="22" spans="1:15" ht="47.25">
      <c r="A22" s="12">
        <f t="shared" si="2"/>
        <v>15</v>
      </c>
      <c r="B22" s="14" t="s">
        <v>59</v>
      </c>
      <c r="C22" s="12" t="s">
        <v>4</v>
      </c>
      <c r="D22" s="6">
        <v>3.05</v>
      </c>
      <c r="E22" s="6">
        <v>6645.1</v>
      </c>
      <c r="F22" s="13" t="s">
        <v>7</v>
      </c>
      <c r="G22" s="13">
        <v>12</v>
      </c>
      <c r="H22" s="30">
        <f t="shared" si="0"/>
        <v>20267.555</v>
      </c>
      <c r="I22" s="29">
        <f t="shared" si="1"/>
        <v>243210.66</v>
      </c>
      <c r="J22" s="31">
        <f t="shared" si="3"/>
        <v>3.05</v>
      </c>
      <c r="K22" s="12">
        <v>1435.5</v>
      </c>
      <c r="L22" s="12">
        <f>(11061.79+610+488.82)*12</f>
        <v>145927.32</v>
      </c>
      <c r="M22" s="69">
        <f>L22*0.06+L22</f>
        <v>154682.95920000001</v>
      </c>
      <c r="N22" s="72">
        <f t="shared" si="4"/>
        <v>4.5196064628252204</v>
      </c>
    </row>
    <row r="23" spans="1:15">
      <c r="A23" s="12">
        <f t="shared" si="2"/>
        <v>16</v>
      </c>
      <c r="B23" s="15" t="s">
        <v>20</v>
      </c>
      <c r="C23" s="5" t="s">
        <v>27</v>
      </c>
      <c r="D23" s="6">
        <v>1.38</v>
      </c>
      <c r="E23" s="6">
        <v>6645.1</v>
      </c>
      <c r="F23" s="13" t="s">
        <v>51</v>
      </c>
      <c r="G23" s="13">
        <v>12</v>
      </c>
      <c r="H23" s="30">
        <f t="shared" si="0"/>
        <v>9170.2379999999994</v>
      </c>
      <c r="I23" s="29">
        <f t="shared" si="1"/>
        <v>110042.856</v>
      </c>
      <c r="J23" s="31">
        <f t="shared" si="3"/>
        <v>1.38</v>
      </c>
      <c r="K23" s="12"/>
      <c r="L23" s="12"/>
      <c r="M23" s="69"/>
      <c r="N23" s="72">
        <f t="shared" si="4"/>
        <v>2.0449366946553456</v>
      </c>
    </row>
    <row r="24" spans="1:15">
      <c r="A24" s="12">
        <f t="shared" si="2"/>
        <v>17</v>
      </c>
      <c r="B24" s="15" t="s">
        <v>21</v>
      </c>
      <c r="C24" s="5" t="s">
        <v>30</v>
      </c>
      <c r="D24" s="6">
        <v>0.13</v>
      </c>
      <c r="E24" s="6">
        <v>6645.1</v>
      </c>
      <c r="F24" s="13" t="s">
        <v>51</v>
      </c>
      <c r="G24" s="13">
        <v>12</v>
      </c>
      <c r="H24" s="30">
        <f t="shared" si="0"/>
        <v>863.86300000000006</v>
      </c>
      <c r="I24" s="29">
        <f t="shared" si="1"/>
        <v>10366.356</v>
      </c>
      <c r="J24" s="31">
        <f t="shared" si="3"/>
        <v>0.12999999999999998</v>
      </c>
      <c r="K24" s="12"/>
      <c r="L24" s="12"/>
      <c r="M24" s="69"/>
      <c r="N24" s="72">
        <f t="shared" si="4"/>
        <v>0.19263896398927169</v>
      </c>
    </row>
    <row r="25" spans="1:15" ht="48.75" customHeight="1">
      <c r="A25" s="12">
        <f t="shared" si="2"/>
        <v>18</v>
      </c>
      <c r="B25" s="45" t="s">
        <v>22</v>
      </c>
      <c r="C25" s="4" t="s">
        <v>27</v>
      </c>
      <c r="D25" s="6">
        <v>1.27</v>
      </c>
      <c r="E25" s="6">
        <v>6645.1</v>
      </c>
      <c r="F25" s="13" t="s">
        <v>51</v>
      </c>
      <c r="G25" s="13">
        <v>12</v>
      </c>
      <c r="H25" s="30">
        <f t="shared" si="0"/>
        <v>8439.277</v>
      </c>
      <c r="I25" s="29">
        <f t="shared" si="1"/>
        <v>101271.32399999999</v>
      </c>
      <c r="J25" s="31">
        <f t="shared" si="3"/>
        <v>1.27</v>
      </c>
      <c r="K25" s="12"/>
      <c r="L25" s="12"/>
      <c r="M25" s="69"/>
      <c r="N25" s="72">
        <f t="shared" si="4"/>
        <v>1.8819344943567311</v>
      </c>
    </row>
    <row r="26" spans="1:15" s="48" customFormat="1">
      <c r="A26" s="89" t="s">
        <v>53</v>
      </c>
      <c r="B26" s="91"/>
      <c r="C26" s="89"/>
      <c r="D26" s="89"/>
      <c r="E26" s="89"/>
      <c r="F26" s="89"/>
      <c r="G26" s="58">
        <f>I26/12/D5</f>
        <v>10.270000000000001</v>
      </c>
      <c r="H26" s="59">
        <f>SUM(H8:H25)</f>
        <v>68245.176999999996</v>
      </c>
      <c r="I26" s="59">
        <f>SUM(I8:I25)</f>
        <v>818942.12400000007</v>
      </c>
      <c r="J26" s="59">
        <f>SUM(J8:J25)</f>
        <v>10.27</v>
      </c>
      <c r="K26" s="59">
        <f t="shared" ref="K26:M26" si="5">SUM(K8:K25)</f>
        <v>44161.599999999999</v>
      </c>
      <c r="L26" s="59">
        <f t="shared" si="5"/>
        <v>258791.92595145295</v>
      </c>
      <c r="M26" s="59">
        <f t="shared" si="5"/>
        <v>274318.88400000002</v>
      </c>
      <c r="N26" s="76">
        <f>SUM(N8:N25)</f>
        <v>15.218478155152461</v>
      </c>
    </row>
    <row r="27" spans="1:15" s="40" customFormat="1">
      <c r="A27" s="92" t="s">
        <v>8</v>
      </c>
      <c r="B27" s="92"/>
      <c r="C27" s="92"/>
      <c r="D27" s="92"/>
      <c r="E27" s="92"/>
      <c r="F27" s="92"/>
      <c r="G27" s="92"/>
      <c r="H27" s="92"/>
      <c r="I27" s="92"/>
      <c r="J27" s="39"/>
      <c r="K27" s="43"/>
      <c r="L27" s="43"/>
      <c r="M27" s="44"/>
      <c r="N27" s="73"/>
    </row>
    <row r="28" spans="1:15" s="40" customFormat="1" ht="56.25" customHeight="1">
      <c r="A28" s="49" t="s">
        <v>23</v>
      </c>
      <c r="B28" s="49" t="s">
        <v>24</v>
      </c>
      <c r="C28" s="49" t="s">
        <v>54</v>
      </c>
      <c r="D28" s="49" t="s">
        <v>55</v>
      </c>
      <c r="E28" s="49" t="s">
        <v>56</v>
      </c>
      <c r="F28" s="50" t="s">
        <v>52</v>
      </c>
      <c r="G28" s="50" t="s">
        <v>3</v>
      </c>
      <c r="H28" s="51" t="s">
        <v>32</v>
      </c>
      <c r="I28" s="52" t="s">
        <v>25</v>
      </c>
      <c r="J28" s="51" t="s">
        <v>40</v>
      </c>
      <c r="K28" s="49"/>
      <c r="L28" s="49"/>
      <c r="M28" s="70"/>
      <c r="N28" s="28" t="s">
        <v>40</v>
      </c>
    </row>
    <row r="29" spans="1:15" s="40" customFormat="1" ht="28.15" customHeight="1">
      <c r="A29" s="49">
        <v>1</v>
      </c>
      <c r="B29" s="53" t="s">
        <v>8</v>
      </c>
      <c r="C29" s="4" t="s">
        <v>27</v>
      </c>
      <c r="D29" s="51">
        <v>2.61</v>
      </c>
      <c r="E29" s="49">
        <v>6645.1</v>
      </c>
      <c r="F29" s="50" t="s">
        <v>31</v>
      </c>
      <c r="G29" s="50">
        <v>12</v>
      </c>
      <c r="H29" s="54"/>
      <c r="I29" s="52">
        <f>D29*E29*G29</f>
        <v>208124.53200000001</v>
      </c>
      <c r="J29" s="55">
        <f>I29/G29/E29</f>
        <v>2.61</v>
      </c>
      <c r="K29" s="49"/>
      <c r="L29" s="49"/>
      <c r="M29" s="70"/>
      <c r="N29" s="73">
        <f>J29*1.04*1.092*1.072*1.0915*1.058*1.054</f>
        <v>3.8675976616307621</v>
      </c>
    </row>
    <row r="30" spans="1:15" s="40" customFormat="1" ht="36.6" customHeight="1">
      <c r="A30" s="49">
        <v>2</v>
      </c>
      <c r="B30" s="56" t="s">
        <v>11</v>
      </c>
      <c r="C30" s="49" t="s">
        <v>10</v>
      </c>
      <c r="D30" s="81">
        <f>15.97*1.072*1.083*1.058*1.054</f>
        <v>20.675424576647043</v>
      </c>
      <c r="E30" s="51">
        <v>2830</v>
      </c>
      <c r="F30" s="50" t="s">
        <v>31</v>
      </c>
      <c r="G30" s="50">
        <v>1</v>
      </c>
      <c r="H30" s="54">
        <f>D30*E30</f>
        <v>58511.45155191113</v>
      </c>
      <c r="I30" s="52">
        <f>H30*G30</f>
        <v>58511.45155191113</v>
      </c>
      <c r="J30" s="55">
        <f>I30/12/E29</f>
        <v>0.73376688025651893</v>
      </c>
      <c r="K30" s="49"/>
      <c r="L30" s="49"/>
      <c r="M30" s="70"/>
      <c r="N30" s="73">
        <f>D30*E30/E29/12</f>
        <v>0.73376688025651893</v>
      </c>
    </row>
    <row r="31" spans="1:15" s="40" customFormat="1" ht="34.5" customHeight="1">
      <c r="A31" s="49">
        <f>A30+1</f>
        <v>3</v>
      </c>
      <c r="B31" s="56" t="s">
        <v>12</v>
      </c>
      <c r="C31" s="49" t="s">
        <v>10</v>
      </c>
      <c r="D31" s="81">
        <f>11.52*1.072*1.083*1.058*1.054</f>
        <v>14.914269951344641</v>
      </c>
      <c r="E31" s="51">
        <v>2830</v>
      </c>
      <c r="F31" s="50" t="s">
        <v>31</v>
      </c>
      <c r="G31" s="50">
        <v>1</v>
      </c>
      <c r="H31" s="54">
        <f>D31*E31</f>
        <v>42207.383962305335</v>
      </c>
      <c r="I31" s="52">
        <f>H31*G31</f>
        <v>42207.383962305335</v>
      </c>
      <c r="J31" s="55">
        <f>I31/12/E29</f>
        <v>0.52930459990952394</v>
      </c>
      <c r="K31" s="49"/>
      <c r="L31" s="49"/>
      <c r="M31" s="70"/>
      <c r="N31" s="73">
        <f>D31*E31/E29/12</f>
        <v>0.52930459990952394</v>
      </c>
    </row>
    <row r="32" spans="1:15" s="57" customFormat="1">
      <c r="A32" s="88" t="s">
        <v>53</v>
      </c>
      <c r="B32" s="88"/>
      <c r="C32" s="88"/>
      <c r="D32" s="88"/>
      <c r="E32" s="88"/>
      <c r="F32" s="88"/>
      <c r="G32" s="61"/>
      <c r="H32" s="62"/>
      <c r="I32" s="63">
        <f>SUM(I29:I31)</f>
        <v>308843.36751421646</v>
      </c>
      <c r="J32" s="64">
        <f>SUM(J29:J31)</f>
        <v>3.8730714801660429</v>
      </c>
      <c r="K32" s="64">
        <f t="shared" ref="K32:M32" si="6">SUM(K29:K31)</f>
        <v>0</v>
      </c>
      <c r="L32" s="64">
        <f t="shared" si="6"/>
        <v>0</v>
      </c>
      <c r="M32" s="64">
        <f t="shared" si="6"/>
        <v>0</v>
      </c>
      <c r="N32" s="77">
        <f>SUM(N29:N31)</f>
        <v>5.1306691417968047</v>
      </c>
    </row>
    <row r="33" spans="1:14" s="48" customFormat="1">
      <c r="A33" s="89" t="s">
        <v>26</v>
      </c>
      <c r="B33" s="89"/>
      <c r="C33" s="89"/>
      <c r="D33" s="89"/>
      <c r="E33" s="89"/>
      <c r="F33" s="89"/>
      <c r="G33" s="59">
        <f>I33/12/E29</f>
        <v>14.143071480166043</v>
      </c>
      <c r="H33" s="59"/>
      <c r="I33" s="65">
        <f>I26+I32</f>
        <v>1127785.4915142166</v>
      </c>
      <c r="J33" s="60">
        <f>J26+J32</f>
        <v>14.143071480166043</v>
      </c>
      <c r="K33" s="60">
        <f t="shared" ref="K33:N33" si="7">K26+K32</f>
        <v>44161.599999999999</v>
      </c>
      <c r="L33" s="60">
        <f t="shared" si="7"/>
        <v>258791.92595145295</v>
      </c>
      <c r="M33" s="60">
        <f t="shared" si="7"/>
        <v>274318.88400000002</v>
      </c>
      <c r="N33" s="78">
        <f t="shared" si="7"/>
        <v>20.349147296949265</v>
      </c>
    </row>
    <row r="34" spans="1:14">
      <c r="A34" s="93" t="s">
        <v>57</v>
      </c>
      <c r="B34" s="94"/>
      <c r="C34" s="94"/>
      <c r="D34" s="94"/>
      <c r="E34" s="94"/>
      <c r="F34" s="94"/>
      <c r="G34" s="94"/>
      <c r="H34" s="94"/>
      <c r="I34" s="94"/>
      <c r="J34" s="95"/>
      <c r="K34" s="42"/>
      <c r="L34" s="42"/>
      <c r="N34" s="72"/>
    </row>
    <row r="35" spans="1:14" s="24" customFormat="1" ht="63">
      <c r="A35" s="12">
        <v>1</v>
      </c>
      <c r="B35" s="46" t="s">
        <v>61</v>
      </c>
      <c r="C35" s="22" t="s">
        <v>27</v>
      </c>
      <c r="D35" s="23">
        <v>1.66</v>
      </c>
      <c r="E35" s="6">
        <v>6645.1</v>
      </c>
      <c r="F35" s="68" t="s">
        <v>9</v>
      </c>
      <c r="G35" s="13">
        <v>12</v>
      </c>
      <c r="H35" s="30">
        <f>D35*E35</f>
        <v>11030.866</v>
      </c>
      <c r="I35" s="29">
        <f>H35*G35</f>
        <v>132370.39199999999</v>
      </c>
      <c r="J35" s="4">
        <f>I35/G35/E35</f>
        <v>1.66</v>
      </c>
      <c r="K35" s="21"/>
      <c r="L35" s="21"/>
      <c r="M35" s="71"/>
      <c r="N35" s="74">
        <v>2.34</v>
      </c>
    </row>
    <row r="36" spans="1:14" s="24" customFormat="1">
      <c r="A36" s="89" t="s">
        <v>60</v>
      </c>
      <c r="B36" s="89"/>
      <c r="C36" s="89"/>
      <c r="D36" s="89"/>
      <c r="E36" s="89"/>
      <c r="F36" s="89"/>
      <c r="G36" s="66">
        <f>G33+D35</f>
        <v>15.803071480166043</v>
      </c>
      <c r="H36" s="66"/>
      <c r="I36" s="67"/>
      <c r="J36" s="64">
        <f>J35+J33</f>
        <v>15.803071480166043</v>
      </c>
      <c r="K36" s="64">
        <f t="shared" ref="K36:N36" si="8">K35+K33</f>
        <v>44161.599999999999</v>
      </c>
      <c r="L36" s="64">
        <f t="shared" si="8"/>
        <v>258791.92595145295</v>
      </c>
      <c r="M36" s="64">
        <f t="shared" si="8"/>
        <v>274318.88400000002</v>
      </c>
      <c r="N36" s="77">
        <f t="shared" si="8"/>
        <v>22.689147296949265</v>
      </c>
    </row>
    <row r="37" spans="1:14" ht="27" customHeight="1">
      <c r="A37" s="96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</row>
    <row r="38" spans="1:14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</row>
    <row r="39" spans="1:14" ht="24" customHeight="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</row>
    <row r="40" spans="1:14" ht="7.5" customHeight="1">
      <c r="A40" s="16"/>
      <c r="B40" s="16"/>
      <c r="C40" s="16"/>
      <c r="D40" s="16"/>
      <c r="E40" s="16"/>
      <c r="F40" s="17"/>
      <c r="G40" s="17"/>
      <c r="H40" s="32"/>
      <c r="I40" s="33"/>
      <c r="K40" s="16"/>
      <c r="L40" s="16"/>
    </row>
    <row r="41" spans="1:14" s="3" customFormat="1">
      <c r="A41" s="18"/>
      <c r="B41" s="19"/>
      <c r="C41" s="18"/>
      <c r="D41" s="19"/>
      <c r="F41" s="20"/>
      <c r="G41" s="20"/>
      <c r="H41" s="34"/>
      <c r="I41" s="35"/>
      <c r="J41" s="36"/>
      <c r="K41" s="18"/>
      <c r="L41" s="18"/>
      <c r="M41" s="38"/>
      <c r="N41" s="79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4"/>
      <c r="I42" s="35"/>
      <c r="J42" s="36"/>
      <c r="K42" s="18"/>
      <c r="L42" s="18"/>
      <c r="M42" s="38"/>
      <c r="N42" s="79"/>
    </row>
  </sheetData>
  <mergeCells count="11">
    <mergeCell ref="A34:J34"/>
    <mergeCell ref="A36:F36"/>
    <mergeCell ref="A37:N39"/>
    <mergeCell ref="A3:N4"/>
    <mergeCell ref="E2:O2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orientation="portrait" r:id="rId1"/>
  <rowBreaks count="1" manualBreakCount="1">
    <brk id="4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2025-10-16T12:30:54Z</cp:lastPrinted>
  <dcterms:created xsi:type="dcterms:W3CDTF">1996-10-08T23:32:33Z</dcterms:created>
  <dcterms:modified xsi:type="dcterms:W3CDTF">2025-10-16T12:30:56Z</dcterms:modified>
</cp:coreProperties>
</file>